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uni/Bruni_data/Projets/ThOMX/linac/comissioning/Mesure_RF/"/>
    </mc:Choice>
  </mc:AlternateContent>
  <xr:revisionPtr revIDLastSave="0" documentId="8_{D2AF4717-59E7-0F48-AC25-9EDBA6E08DD4}" xr6:coauthVersionLast="46" xr6:coauthVersionMax="46" xr10:uidLastSave="{00000000-0000-0000-0000-000000000000}"/>
  <bookViews>
    <workbookView xWindow="-2320" yWindow="-16060" windowWidth="20740" windowHeight="11760" activeTab="4" xr2:uid="{00000000-000D-0000-FFFF-FFFF00000000}"/>
  </bookViews>
  <sheets>
    <sheet name="PKlystron" sheetId="8" r:id="rId1"/>
    <sheet name="connexions" sheetId="5" r:id="rId2"/>
    <sheet name="Pic" sheetId="4" r:id="rId3"/>
    <sheet name="Prc" sheetId="1" r:id="rId4"/>
    <sheet name="Données" sheetId="6" r:id="rId5"/>
  </sheets>
  <calcPr calcId="191029"/>
</workbook>
</file>

<file path=xl/calcChain.xml><?xml version="1.0" encoding="utf-8"?>
<calcChain xmlns="http://schemas.openxmlformats.org/spreadsheetml/2006/main">
  <c r="A13" i="4" l="1"/>
  <c r="E5" i="4" l="1"/>
  <c r="J8" i="6" l="1"/>
  <c r="B5" i="1" l="1"/>
  <c r="B5" i="4"/>
  <c r="F5" i="8" l="1"/>
  <c r="B6" i="8"/>
  <c r="A10" i="8" s="1"/>
  <c r="A13" i="8" l="1"/>
  <c r="B6" i="4" l="1"/>
  <c r="A10" i="4" s="1"/>
  <c r="F5" i="4"/>
  <c r="F5" i="1"/>
  <c r="E2" i="6" l="1"/>
  <c r="B6" i="1"/>
  <c r="A10" i="1" s="1"/>
  <c r="A13" i="1" s="1"/>
  <c r="E4" i="6" s="1"/>
  <c r="E5" i="6" l="1"/>
  <c r="E9" i="6" s="1"/>
</calcChain>
</file>

<file path=xl/sharedStrings.xml><?xml version="1.0" encoding="utf-8"?>
<sst xmlns="http://schemas.openxmlformats.org/spreadsheetml/2006/main" count="62" uniqueCount="46">
  <si>
    <t>detecteur 8</t>
  </si>
  <si>
    <t>a3</t>
  </si>
  <si>
    <t>a2</t>
  </si>
  <si>
    <t>a1</t>
  </si>
  <si>
    <t>a0</t>
  </si>
  <si>
    <t>Pic(mW)</t>
  </si>
  <si>
    <t>Volt mesuré (mV)=</t>
  </si>
  <si>
    <t>Pic (MW)</t>
  </si>
  <si>
    <t>Volt corrig (mV)=</t>
  </si>
  <si>
    <t>transmission cable =</t>
  </si>
  <si>
    <t>detecteur 2</t>
  </si>
  <si>
    <t>Volt corrige (mV)=</t>
  </si>
  <si>
    <t>cable</t>
  </si>
  <si>
    <t>connexion D1</t>
  </si>
  <si>
    <t>Signal</t>
  </si>
  <si>
    <t>11-006</t>
  </si>
  <si>
    <t>11-013</t>
  </si>
  <si>
    <t>A4=&gt;B2</t>
  </si>
  <si>
    <t>A7</t>
  </si>
  <si>
    <t>Pic</t>
  </si>
  <si>
    <t>A3=&gt;B3</t>
  </si>
  <si>
    <t>A6</t>
  </si>
  <si>
    <t>Prc</t>
  </si>
  <si>
    <t>11-015</t>
  </si>
  <si>
    <t>A9=&gt;B1</t>
  </si>
  <si>
    <t>A8</t>
  </si>
  <si>
    <t>Pbouc</t>
  </si>
  <si>
    <t>connexion sallede contrôle</t>
  </si>
  <si>
    <t>Tension Prc (mV)=</t>
  </si>
  <si>
    <t xml:space="preserve">Puissance Pic (MW)= </t>
  </si>
  <si>
    <t>Puissance Prc (MW)=</t>
  </si>
  <si>
    <t>Tension Pic (mV)=</t>
  </si>
  <si>
    <t xml:space="preserve">Gradient </t>
  </si>
  <si>
    <t>Longueur (m)=</t>
  </si>
  <si>
    <t>Rsh (Ohms)=</t>
  </si>
  <si>
    <t>Gradient (V/m)=</t>
  </si>
  <si>
    <t xml:space="preserve">Emax/Eo = </t>
  </si>
  <si>
    <t>Données superfish</t>
  </si>
  <si>
    <t>Résultats</t>
  </si>
  <si>
    <t>Pcanon (MW)=</t>
  </si>
  <si>
    <t>detecteur 4</t>
  </si>
  <si>
    <t>Pik (MW)</t>
  </si>
  <si>
    <t xml:space="preserve">coupleur 70dB+attenuation 10+6dB+filtre = </t>
  </si>
  <si>
    <t xml:space="preserve">coupleur 70dB+attenuation 3dB+filtre = </t>
  </si>
  <si>
    <t xml:space="preserve">coupleur 70dB+attenuation 10dB+filtre = </t>
  </si>
  <si>
    <t>Input (entrer les valeurs)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</si>
</sst>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1" fillId="2" borderId="0" xfId="0" applyFont="1" applyFill="1"/>
    <xf numFmtId="11" fontId="1" fillId="2" borderId="0" xfId="0" applyNumberFormat="1" applyFont="1" applyFill="1"/>
    <xf numFmtId="0" fontId="1" fillId="3" borderId="0" xfId="0" applyFont="1" applyFill="1"/>
    <xf numFmtId="0" fontId="1" fillId="0" borderId="0" xfId="0" applyFont="1"/>
    <xf numFmtId="0" fontId="2" fillId="0" borderId="0" xfId="0" applyFont="1"/>
    <xf numFmtId="0" fontId="2" fillId="3" borderId="0" xfId="0" applyFont="1" applyFill="1"/>
    <xf numFmtId="11" fontId="2" fillId="3" borderId="0" xfId="0" applyNumberFormat="1" applyFont="1" applyFill="1"/>
    <xf numFmtId="2" fontId="2" fillId="3" borderId="0" xfId="0" applyNumberFormat="1" applyFont="1" applyFill="1"/>
    <xf numFmtId="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B6" sqref="B6"/>
    </sheetView>
  </sheetViews>
  <sheetFormatPr baseColWidth="10" defaultRowHeight="15" x14ac:dyDescent="0.2"/>
  <cols>
    <col min="1" max="1" width="22.6640625" customWidth="1"/>
    <col min="4" max="4" width="29.33203125" customWidth="1"/>
    <col min="8" max="8" width="20" customWidth="1"/>
  </cols>
  <sheetData>
    <row r="1" spans="1:9" x14ac:dyDescent="0.2">
      <c r="A1" t="s">
        <v>40</v>
      </c>
    </row>
    <row r="2" spans="1:9" x14ac:dyDescent="0.2">
      <c r="A2" t="s">
        <v>1</v>
      </c>
      <c r="B2" t="s">
        <v>2</v>
      </c>
      <c r="C2" t="s">
        <v>3</v>
      </c>
      <c r="D2" t="s">
        <v>4</v>
      </c>
    </row>
    <row r="3" spans="1:9" x14ac:dyDescent="0.2">
      <c r="A3" s="1">
        <v>2.8900000000000001E-7</v>
      </c>
      <c r="B3" s="1">
        <v>1.1299999999999999E-3</v>
      </c>
      <c r="C3" s="1">
        <v>0.128</v>
      </c>
      <c r="D3" s="1">
        <v>0</v>
      </c>
    </row>
    <row r="5" spans="1:9" ht="16" x14ac:dyDescent="0.2">
      <c r="A5" s="4" t="s">
        <v>6</v>
      </c>
      <c r="B5">
        <v>161</v>
      </c>
      <c r="D5" t="s">
        <v>42</v>
      </c>
      <c r="E5">
        <v>86.25</v>
      </c>
      <c r="F5">
        <f>10^(E5/10)</f>
        <v>421696503.42858344</v>
      </c>
      <c r="H5" t="s">
        <v>9</v>
      </c>
      <c r="I5">
        <v>0.98</v>
      </c>
    </row>
    <row r="6" spans="1:9" x14ac:dyDescent="0.2">
      <c r="A6" t="s">
        <v>11</v>
      </c>
      <c r="B6">
        <f>B5/I5</f>
        <v>164.28571428571428</v>
      </c>
    </row>
    <row r="9" spans="1:9" x14ac:dyDescent="0.2">
      <c r="A9" t="s">
        <v>5</v>
      </c>
    </row>
    <row r="10" spans="1:9" x14ac:dyDescent="0.2">
      <c r="A10" s="1">
        <f>A3*B6*B6*B6+B3*B6*B6+C3*B6+D3</f>
        <v>52.808477769679293</v>
      </c>
    </row>
    <row r="12" spans="1:9" ht="16" x14ac:dyDescent="0.2">
      <c r="A12" s="5" t="s">
        <v>41</v>
      </c>
    </row>
    <row r="13" spans="1:9" ht="16" x14ac:dyDescent="0.2">
      <c r="A13" s="3">
        <f>F5*A10/1000000000</f>
        <v>22.269150426859838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G41" sqref="G41"/>
    </sheetView>
  </sheetViews>
  <sheetFormatPr baseColWidth="10" defaultRowHeight="15" x14ac:dyDescent="0.2"/>
  <cols>
    <col min="2" max="2" width="15.5" customWidth="1"/>
    <col min="3" max="3" width="24.33203125" customWidth="1"/>
  </cols>
  <sheetData>
    <row r="1" spans="1:4" x14ac:dyDescent="0.2">
      <c r="A1" t="s">
        <v>12</v>
      </c>
      <c r="B1" t="s">
        <v>13</v>
      </c>
      <c r="C1" t="s">
        <v>27</v>
      </c>
      <c r="D1" t="s">
        <v>14</v>
      </c>
    </row>
    <row r="2" spans="1:4" x14ac:dyDescent="0.2">
      <c r="A2" t="s">
        <v>16</v>
      </c>
      <c r="B2" t="s">
        <v>17</v>
      </c>
      <c r="C2" t="s">
        <v>18</v>
      </c>
      <c r="D2" t="s">
        <v>19</v>
      </c>
    </row>
    <row r="3" spans="1:4" x14ac:dyDescent="0.2">
      <c r="A3" t="s">
        <v>15</v>
      </c>
      <c r="B3" t="s">
        <v>20</v>
      </c>
      <c r="C3" t="s">
        <v>21</v>
      </c>
      <c r="D3" t="s">
        <v>22</v>
      </c>
    </row>
    <row r="4" spans="1:4" x14ac:dyDescent="0.2">
      <c r="A4" t="s">
        <v>23</v>
      </c>
      <c r="B4" t="s">
        <v>24</v>
      </c>
      <c r="C4" t="s">
        <v>25</v>
      </c>
      <c r="D4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activeCell="A14" sqref="A14"/>
    </sheetView>
  </sheetViews>
  <sheetFormatPr baseColWidth="10" defaultRowHeight="15" x14ac:dyDescent="0.2"/>
  <cols>
    <col min="1" max="1" width="22.6640625" customWidth="1"/>
    <col min="4" max="4" width="34.5" customWidth="1"/>
    <col min="8" max="8" width="20" customWidth="1"/>
  </cols>
  <sheetData>
    <row r="1" spans="1:9" x14ac:dyDescent="0.2">
      <c r="A1" t="s">
        <v>10</v>
      </c>
    </row>
    <row r="2" spans="1:9" x14ac:dyDescent="0.2">
      <c r="A2" t="s">
        <v>1</v>
      </c>
      <c r="B2" t="s">
        <v>2</v>
      </c>
      <c r="C2" t="s">
        <v>3</v>
      </c>
      <c r="D2" t="s">
        <v>4</v>
      </c>
    </row>
    <row r="3" spans="1:9" x14ac:dyDescent="0.2">
      <c r="A3" s="1">
        <v>4.0400000000000002E-7</v>
      </c>
      <c r="B3" s="1">
        <v>1.1100000000000001E-3</v>
      </c>
      <c r="C3" s="1">
        <v>0.13400000000000001</v>
      </c>
      <c r="D3" s="1">
        <v>0</v>
      </c>
    </row>
    <row r="5" spans="1:9" ht="16" x14ac:dyDescent="0.2">
      <c r="A5" s="4" t="s">
        <v>6</v>
      </c>
      <c r="B5">
        <f>Données!B2</f>
        <v>147</v>
      </c>
      <c r="D5" t="s">
        <v>44</v>
      </c>
      <c r="E5">
        <f>70+10.05+0.4</f>
        <v>80.45</v>
      </c>
      <c r="F5">
        <f>10^(E5/10)</f>
        <v>110917481.52624024</v>
      </c>
      <c r="H5" t="s">
        <v>9</v>
      </c>
      <c r="I5">
        <v>0.97</v>
      </c>
    </row>
    <row r="6" spans="1:9" x14ac:dyDescent="0.2">
      <c r="A6" t="s">
        <v>11</v>
      </c>
      <c r="B6">
        <f>B5/I5</f>
        <v>151.54639175257734</v>
      </c>
    </row>
    <row r="9" spans="1:9" x14ac:dyDescent="0.2">
      <c r="A9" t="s">
        <v>5</v>
      </c>
    </row>
    <row r="10" spans="1:9" x14ac:dyDescent="0.2">
      <c r="A10" s="1">
        <f>A3*B6*B6*B6+B3*B6*B6+C3*B6+D3</f>
        <v>47.205925662312801</v>
      </c>
    </row>
    <row r="12" spans="1:9" ht="16" x14ac:dyDescent="0.2">
      <c r="A12" s="5" t="s">
        <v>7</v>
      </c>
    </row>
    <row r="13" spans="1:9" ht="16" x14ac:dyDescent="0.2">
      <c r="A13" s="3">
        <f>F5*A10/1000000000</f>
        <v>5.2359623875786507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>
      <selection activeCell="B6" sqref="B6"/>
    </sheetView>
  </sheetViews>
  <sheetFormatPr baseColWidth="10" defaultRowHeight="15" x14ac:dyDescent="0.2"/>
  <cols>
    <col min="1" max="1" width="22.6640625" customWidth="1"/>
    <col min="4" max="4" width="21.5" customWidth="1"/>
    <col min="8" max="8" width="20" customWidth="1"/>
  </cols>
  <sheetData>
    <row r="1" spans="1:9" x14ac:dyDescent="0.2">
      <c r="A1" t="s">
        <v>0</v>
      </c>
    </row>
    <row r="2" spans="1:9" x14ac:dyDescent="0.2">
      <c r="A2" t="s">
        <v>1</v>
      </c>
      <c r="B2" t="s">
        <v>2</v>
      </c>
      <c r="C2" t="s">
        <v>3</v>
      </c>
      <c r="D2" t="s">
        <v>4</v>
      </c>
    </row>
    <row r="3" spans="1:9" x14ac:dyDescent="0.2">
      <c r="A3" s="1">
        <v>7.4000000000000001E-7</v>
      </c>
      <c r="B3" s="1">
        <v>5.1800000000000001E-4</v>
      </c>
      <c r="C3" s="1">
        <v>0.13300000000000001</v>
      </c>
      <c r="D3" s="1">
        <v>0</v>
      </c>
    </row>
    <row r="5" spans="1:9" ht="16" x14ac:dyDescent="0.2">
      <c r="A5" s="4" t="s">
        <v>6</v>
      </c>
      <c r="B5" s="4">
        <f>Données!B4</f>
        <v>12</v>
      </c>
      <c r="D5" t="s">
        <v>43</v>
      </c>
      <c r="E5">
        <v>73.599999999999994</v>
      </c>
      <c r="F5">
        <f>10^(E5/10)</f>
        <v>22908676.527677748</v>
      </c>
      <c r="H5" t="s">
        <v>9</v>
      </c>
      <c r="I5">
        <v>0.95</v>
      </c>
    </row>
    <row r="6" spans="1:9" x14ac:dyDescent="0.2">
      <c r="A6" t="s">
        <v>8</v>
      </c>
      <c r="B6">
        <f>B5/I5</f>
        <v>12.631578947368421</v>
      </c>
    </row>
    <row r="9" spans="1:9" x14ac:dyDescent="0.2">
      <c r="A9" t="s">
        <v>5</v>
      </c>
    </row>
    <row r="10" spans="1:9" x14ac:dyDescent="0.2">
      <c r="A10" s="1">
        <f>A3*B6*B6*B6+B3*B6*B6+C3*B6+D3</f>
        <v>1.7641418515818634</v>
      </c>
    </row>
    <row r="12" spans="1:9" ht="16" x14ac:dyDescent="0.2">
      <c r="A12" s="2" t="s">
        <v>7</v>
      </c>
    </row>
    <row r="13" spans="1:9" ht="16" x14ac:dyDescent="0.2">
      <c r="A13" s="3">
        <f>F5*A10/1000000000</f>
        <v>4.0414155026827395E-2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"/>
  <sheetViews>
    <sheetView tabSelected="1" workbookViewId="0">
      <selection activeCell="E2" sqref="E2"/>
    </sheetView>
  </sheetViews>
  <sheetFormatPr baseColWidth="10" defaultRowHeight="15" x14ac:dyDescent="0.2"/>
  <cols>
    <col min="1" max="1" width="24.5" customWidth="1"/>
    <col min="4" max="4" width="23.5" customWidth="1"/>
  </cols>
  <sheetData>
    <row r="1" spans="1:10" x14ac:dyDescent="0.2">
      <c r="A1" s="11" t="s">
        <v>45</v>
      </c>
      <c r="D1" s="6" t="s">
        <v>38</v>
      </c>
    </row>
    <row r="2" spans="1:10" x14ac:dyDescent="0.2">
      <c r="A2" s="11" t="s">
        <v>31</v>
      </c>
      <c r="B2" s="11">
        <v>147</v>
      </c>
      <c r="D2" s="7" t="s">
        <v>29</v>
      </c>
      <c r="E2" s="9">
        <f>Pic!A13</f>
        <v>5.2359623875786507</v>
      </c>
    </row>
    <row r="3" spans="1:10" x14ac:dyDescent="0.2">
      <c r="A3" s="11"/>
      <c r="B3" s="11"/>
      <c r="D3" s="7"/>
      <c r="E3" s="9"/>
    </row>
    <row r="4" spans="1:10" x14ac:dyDescent="0.2">
      <c r="A4" s="11" t="s">
        <v>28</v>
      </c>
      <c r="B4" s="11">
        <v>12</v>
      </c>
      <c r="D4" s="7" t="s">
        <v>30</v>
      </c>
      <c r="E4" s="9">
        <f>Prc!A13</f>
        <v>4.0414155026827395E-2</v>
      </c>
    </row>
    <row r="5" spans="1:10" x14ac:dyDescent="0.2">
      <c r="D5" s="7" t="s">
        <v>39</v>
      </c>
      <c r="E5" s="10">
        <f>E2-E4</f>
        <v>5.1955482325518236</v>
      </c>
    </row>
    <row r="7" spans="1:10" x14ac:dyDescent="0.2">
      <c r="D7" t="s">
        <v>32</v>
      </c>
    </row>
    <row r="8" spans="1:10" x14ac:dyDescent="0.2">
      <c r="A8" s="6" t="s">
        <v>37</v>
      </c>
      <c r="J8">
        <f>10*LOG(40/4890)</f>
        <v>-20.872488677956579</v>
      </c>
    </row>
    <row r="9" spans="1:10" x14ac:dyDescent="0.2">
      <c r="A9" t="s">
        <v>34</v>
      </c>
      <c r="B9" s="1">
        <v>4098000</v>
      </c>
      <c r="D9" s="7" t="s">
        <v>35</v>
      </c>
      <c r="E9" s="8">
        <f>B11*SQRT(2*B9*E5*1000000)/B10</f>
        <v>80652780.421791062</v>
      </c>
    </row>
    <row r="10" spans="1:10" x14ac:dyDescent="0.2">
      <c r="A10" t="s">
        <v>33</v>
      </c>
      <c r="B10">
        <v>0.17799999999999999</v>
      </c>
    </row>
    <row r="11" spans="1:10" x14ac:dyDescent="0.2">
      <c r="A11" t="s">
        <v>36</v>
      </c>
      <c r="B11">
        <v>2.2000000000000002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PKlystron</vt:lpstr>
      <vt:lpstr>connexions</vt:lpstr>
      <vt:lpstr>Pic</vt:lpstr>
      <vt:lpstr>Prc</vt:lpstr>
      <vt:lpstr>Données</vt:lpstr>
    </vt:vector>
  </TitlesOfParts>
  <Company>LAL - CNRS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Lepercq</dc:creator>
  <cp:lastModifiedBy>Microsoft Office User</cp:lastModifiedBy>
  <dcterms:created xsi:type="dcterms:W3CDTF">2021-09-07T07:42:24Z</dcterms:created>
  <dcterms:modified xsi:type="dcterms:W3CDTF">2021-10-01T13:28:08Z</dcterms:modified>
</cp:coreProperties>
</file>